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8595" windowHeight="11070"/>
  </bookViews>
  <sheets>
    <sheet name="PAUŠALIST" sheetId="1" r:id="rId1"/>
    <sheet name="OBRAČUN DANA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24" i="2" l="1"/>
  <c r="H19" i="1" l="1"/>
  <c r="G25" i="1"/>
  <c r="G26" i="1" s="1"/>
  <c r="G24" i="1"/>
  <c r="H17" i="1"/>
  <c r="H16" i="1"/>
  <c r="G9" i="1" l="1"/>
  <c r="H9" i="1" s="1"/>
  <c r="G8" i="1"/>
  <c r="G7" i="1"/>
  <c r="G6" i="1"/>
  <c r="G5" i="1"/>
  <c r="H5" i="1" s="1"/>
  <c r="H7" i="1"/>
  <c r="F19" i="1"/>
  <c r="G19" i="1" s="1"/>
  <c r="E19" i="1"/>
  <c r="H8" i="1" l="1"/>
  <c r="H6" i="1"/>
  <c r="J17" i="2"/>
  <c r="J21" i="2" s="1"/>
  <c r="I17" i="2"/>
  <c r="I20" i="2" s="1"/>
  <c r="C16" i="2"/>
  <c r="C17" i="2" s="1"/>
  <c r="C20" i="2" s="1"/>
  <c r="D9" i="2"/>
  <c r="D13" i="2" s="1"/>
  <c r="E9" i="2"/>
  <c r="F9" i="2"/>
  <c r="F12" i="2" s="1"/>
  <c r="G9" i="2"/>
  <c r="G13" i="2" s="1"/>
  <c r="H9" i="2"/>
  <c r="H13" i="2" s="1"/>
  <c r="L9" i="2"/>
  <c r="L13" i="2" s="1"/>
  <c r="M9" i="2"/>
  <c r="M11" i="2" s="1"/>
  <c r="N9" i="2"/>
  <c r="N12" i="2" s="1"/>
  <c r="C8" i="2"/>
  <c r="D8" i="2" s="1"/>
  <c r="E8" i="2" s="1"/>
  <c r="F8" i="2" s="1"/>
  <c r="G8" i="2" s="1"/>
  <c r="H8" i="2" s="1"/>
  <c r="I8" i="2" s="1"/>
  <c r="M12" i="2" l="1"/>
  <c r="C9" i="2"/>
  <c r="C13" i="2" s="1"/>
  <c r="G11" i="2"/>
  <c r="I21" i="2"/>
  <c r="M13" i="2"/>
  <c r="M14" i="2" s="1"/>
  <c r="I19" i="2"/>
  <c r="J20" i="2"/>
  <c r="F13" i="2"/>
  <c r="F11" i="2"/>
  <c r="J19" i="2"/>
  <c r="D11" i="2"/>
  <c r="N13" i="2"/>
  <c r="H11" i="2"/>
  <c r="D16" i="2"/>
  <c r="C19" i="2"/>
  <c r="C21" i="2"/>
  <c r="E12" i="2"/>
  <c r="L11" i="2"/>
  <c r="E13" i="2"/>
  <c r="L12" i="2"/>
  <c r="H12" i="2"/>
  <c r="H14" i="2" s="1"/>
  <c r="D12" i="2"/>
  <c r="G12" i="2"/>
  <c r="N11" i="2"/>
  <c r="E11" i="2"/>
  <c r="I9" i="2"/>
  <c r="J8" i="2"/>
  <c r="D14" i="2" l="1"/>
  <c r="J22" i="2"/>
  <c r="I22" i="2"/>
  <c r="G14" i="2"/>
  <c r="L14" i="2"/>
  <c r="C12" i="2"/>
  <c r="N14" i="2"/>
  <c r="F14" i="2"/>
  <c r="C11" i="2"/>
  <c r="E16" i="2"/>
  <c r="D17" i="2"/>
  <c r="C22" i="2"/>
  <c r="I11" i="2"/>
  <c r="I13" i="2"/>
  <c r="I12" i="2"/>
  <c r="E14" i="2"/>
  <c r="K8" i="2"/>
  <c r="J9" i="2"/>
  <c r="C14" i="2" l="1"/>
  <c r="F16" i="2"/>
  <c r="E17" i="2"/>
  <c r="D19" i="2"/>
  <c r="D20" i="2"/>
  <c r="D21" i="2"/>
  <c r="J12" i="2"/>
  <c r="J11" i="2"/>
  <c r="J13" i="2"/>
  <c r="I14" i="2"/>
  <c r="K9" i="2"/>
  <c r="L8" i="2"/>
  <c r="M8" i="2" s="1"/>
  <c r="N8" i="2" s="1"/>
  <c r="E20" i="2" l="1"/>
  <c r="E21" i="2"/>
  <c r="E19" i="2"/>
  <c r="J14" i="2"/>
  <c r="D22" i="2"/>
  <c r="G16" i="2"/>
  <c r="F17" i="2"/>
  <c r="K13" i="2"/>
  <c r="K12" i="2"/>
  <c r="O12" i="2" s="1"/>
  <c r="K11" i="2"/>
  <c r="O11" i="2" s="1"/>
  <c r="O9" i="2"/>
  <c r="E22" i="2" l="1"/>
  <c r="K14" i="2"/>
  <c r="O14" i="2" s="1"/>
  <c r="F21" i="2"/>
  <c r="F19" i="2"/>
  <c r="F20" i="2"/>
  <c r="H16" i="2"/>
  <c r="G17" i="2"/>
  <c r="O13" i="2"/>
  <c r="E37" i="1"/>
  <c r="E38" i="1"/>
  <c r="F22" i="2" l="1"/>
  <c r="G19" i="2"/>
  <c r="G20" i="2"/>
  <c r="G21" i="2"/>
  <c r="I16" i="2"/>
  <c r="J16" i="2" s="1"/>
  <c r="K16" i="2" s="1"/>
  <c r="H17" i="2"/>
  <c r="E36" i="1"/>
  <c r="C23" i="1" s="1"/>
  <c r="C25" i="1" s="1"/>
  <c r="H19" i="2" l="1"/>
  <c r="H20" i="2"/>
  <c r="H21" i="2"/>
  <c r="K17" i="2"/>
  <c r="L16" i="2"/>
  <c r="G22" i="2"/>
  <c r="O6" i="2"/>
  <c r="O5" i="2"/>
  <c r="M16" i="2" l="1"/>
  <c r="L17" i="2"/>
  <c r="K19" i="2"/>
  <c r="K20" i="2"/>
  <c r="K21" i="2"/>
  <c r="H22" i="2"/>
  <c r="D25" i="1"/>
  <c r="E9" i="1"/>
  <c r="F9" i="1" s="1"/>
  <c r="F18" i="1"/>
  <c r="F17" i="1"/>
  <c r="F16" i="1"/>
  <c r="F15" i="1"/>
  <c r="E18" i="1"/>
  <c r="E17" i="1"/>
  <c r="E16" i="1"/>
  <c r="E15" i="1"/>
  <c r="D23" i="1"/>
  <c r="C27" i="1"/>
  <c r="D27" i="1" s="1"/>
  <c r="E8" i="1"/>
  <c r="F8" i="1" s="1"/>
  <c r="E7" i="1"/>
  <c r="F7" i="1" s="1"/>
  <c r="E6" i="1"/>
  <c r="F6" i="1" s="1"/>
  <c r="E5" i="1"/>
  <c r="F5" i="1" s="1"/>
  <c r="L19" i="2" l="1"/>
  <c r="L20" i="2"/>
  <c r="L21" i="2"/>
  <c r="K22" i="2"/>
  <c r="N16" i="2"/>
  <c r="N17" i="2" s="1"/>
  <c r="M17" i="2"/>
  <c r="G15" i="1"/>
  <c r="G16" i="1"/>
  <c r="G17" i="1"/>
  <c r="G18" i="1"/>
  <c r="C29" i="1"/>
  <c r="O17" i="2" l="1"/>
  <c r="M20" i="2"/>
  <c r="M21" i="2"/>
  <c r="M19" i="2"/>
  <c r="L22" i="2"/>
  <c r="N21" i="2"/>
  <c r="N19" i="2"/>
  <c r="N20" i="2"/>
  <c r="D29" i="1"/>
  <c r="O19" i="2" l="1"/>
  <c r="N22" i="2"/>
  <c r="M22" i="2"/>
  <c r="O21" i="2"/>
  <c r="O20" i="2"/>
  <c r="D32" i="1"/>
  <c r="D33" i="1" s="1"/>
  <c r="O22" i="2" l="1"/>
</calcChain>
</file>

<file path=xl/sharedStrings.xml><?xml version="1.0" encoding="utf-8"?>
<sst xmlns="http://schemas.openxmlformats.org/spreadsheetml/2006/main" count="87" uniqueCount="67">
  <si>
    <t>RAZRED I.</t>
  </si>
  <si>
    <t>RAZRED II.</t>
  </si>
  <si>
    <t>RAZRED III.</t>
  </si>
  <si>
    <t>RAZRED IV.</t>
  </si>
  <si>
    <t>PRIMICI</t>
  </si>
  <si>
    <t>OD</t>
  </si>
  <si>
    <t>DO</t>
  </si>
  <si>
    <t>15% OD PROMETA</t>
  </si>
  <si>
    <t>OPOREZIVANJE PAUŠALNOG OBRTA</t>
  </si>
  <si>
    <t>DOPRINOSI</t>
  </si>
  <si>
    <t>MIO I.STUP</t>
  </si>
  <si>
    <t>MIO II.STUP</t>
  </si>
  <si>
    <t>ZDRAVSTVO</t>
  </si>
  <si>
    <t>STOPA</t>
  </si>
  <si>
    <t>IZNOS</t>
  </si>
  <si>
    <t>IBAN</t>
  </si>
  <si>
    <t>OSNOVICA MJES.</t>
  </si>
  <si>
    <t>VLASNIK PAUŠALNOG OBRTA + ZAPOSLENJE U DRUGOJ TVRTKI</t>
  </si>
  <si>
    <t>UKUPNO GODIŠNJI</t>
  </si>
  <si>
    <t>10% MIO GODIŠNJE</t>
  </si>
  <si>
    <t>7,5% ZDRAV. GODIŠNJE</t>
  </si>
  <si>
    <t>RAZREDI</t>
  </si>
  <si>
    <t>12% POREZA GODIŠNJI</t>
  </si>
  <si>
    <t xml:space="preserve">HR7610010051700036001 </t>
  </si>
  <si>
    <t>HR1210010051863000160</t>
  </si>
  <si>
    <t xml:space="preserve">HR6510010051550100001 </t>
  </si>
  <si>
    <t>HR68   8214-OIB</t>
  </si>
  <si>
    <t>HR68   2046-OIB</t>
  </si>
  <si>
    <t>HR68   8478-OIB</t>
  </si>
  <si>
    <t>RAZRED V.</t>
  </si>
  <si>
    <t xml:space="preserve"> X 12 MJESECI</t>
  </si>
  <si>
    <t>samo ovaj stup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</si>
  <si>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</si>
  <si>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</si>
  <si>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</si>
  <si>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</si>
  <si>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</si>
  <si>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</si>
  <si>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</si>
  <si>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</si>
  <si>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</si>
  <si>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</si>
  <si>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</si>
  <si>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</si>
  <si>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MJESEC</t>
  </si>
  <si>
    <t>DANI + DR.ZAPOSLENJE</t>
  </si>
  <si>
    <t>DANI SAMO U PAUŠALNOM OBRTU</t>
  </si>
  <si>
    <t>UKUPNO</t>
  </si>
  <si>
    <t>Tromjesečno</t>
  </si>
  <si>
    <t>+ PRIREZ !!!</t>
  </si>
  <si>
    <t>Prosjek za 2019.</t>
  </si>
  <si>
    <t>OBRTNIK PROSJEČNA PLAĆA X KOEFICIJENT 0,65</t>
  </si>
  <si>
    <t>DOBITAŠ PROSJEČNA PLAĆA X KOEFICIJENT 1,20</t>
  </si>
  <si>
    <t>PAUŠALIST PROSJEČNA PLAĆA X KOEFICIJENT 0,40</t>
  </si>
  <si>
    <t>UPLATNI RAČUNI OBRTNIKA PAUŠALIST</t>
  </si>
  <si>
    <t xml:space="preserve">PAUŠALIST </t>
  </si>
  <si>
    <t>Broj dana u mjesecu</t>
  </si>
  <si>
    <t>Ukupno:</t>
  </si>
  <si>
    <t>PAUŠALIST uz zaposlenje</t>
  </si>
  <si>
    <t>razred</t>
  </si>
  <si>
    <t>postotak prireza:</t>
  </si>
  <si>
    <t>Prirez</t>
  </si>
  <si>
    <t>Ukupno</t>
  </si>
  <si>
    <t>POREZ</t>
  </si>
  <si>
    <t>MJESEČNO</t>
  </si>
  <si>
    <t>GODIŠNJE</t>
  </si>
  <si>
    <t>TROMJESEČNO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</si>
</sst>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_ ;\-0\ "/>
    <numFmt numFmtId="165" formatCode="0.0_ ;\-0.0\ "/>
    <numFmt numFmtId="166" formatCode="_-* #,##0\ _k_n_-;\-* #,##0\ _k_n_-;_-* &quot;-&quot;??\ _k_n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u val="singleAccounting"/>
      <sz val="9"/>
      <color theme="1"/>
      <name val="Calibri"/>
      <family val="2"/>
      <charset val="238"/>
      <scheme val="minor"/>
    </font>
    <font>
      <b/>
      <i/>
      <sz val="9"/>
      <color rgb="FF333333"/>
      <name val="Arial"/>
      <family val="2"/>
      <charset val="238"/>
    </font>
    <font>
      <i/>
      <sz val="9"/>
      <color rgb="FF333333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49" fontId="0" fillId="0" borderId="0" xfId="0" applyNumberFormat="1"/>
    <xf numFmtId="44" fontId="0" fillId="0" borderId="0" xfId="1" applyFont="1"/>
    <xf numFmtId="44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1" applyNumberFormat="1" applyFont="1"/>
    <xf numFmtId="44" fontId="2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1" applyNumberFormat="1" applyFont="1" applyAlignment="1">
      <alignment horizontal="center"/>
    </xf>
    <xf numFmtId="49" fontId="3" fillId="0" borderId="0" xfId="0" applyNumberFormat="1" applyFont="1"/>
    <xf numFmtId="44" fontId="3" fillId="0" borderId="0" xfId="1" applyFont="1"/>
    <xf numFmtId="9" fontId="3" fillId="0" borderId="0" xfId="2" applyFont="1"/>
    <xf numFmtId="49" fontId="4" fillId="0" borderId="1" xfId="0" applyNumberFormat="1" applyFont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44" fontId="4" fillId="3" borderId="1" xfId="1" applyFont="1" applyFill="1" applyBorder="1" applyAlignment="1">
      <alignment horizontal="center"/>
    </xf>
    <xf numFmtId="44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" xfId="0" applyNumberFormat="1" applyFont="1" applyBorder="1"/>
    <xf numFmtId="44" fontId="3" fillId="0" borderId="1" xfId="1" applyFont="1" applyBorder="1"/>
    <xf numFmtId="44" fontId="3" fillId="2" borderId="1" xfId="1" applyFont="1" applyFill="1" applyBorder="1"/>
    <xf numFmtId="44" fontId="3" fillId="3" borderId="1" xfId="1" applyFont="1" applyFill="1" applyBorder="1"/>
    <xf numFmtId="49" fontId="3" fillId="0" borderId="0" xfId="1" applyNumberFormat="1" applyFont="1"/>
    <xf numFmtId="9" fontId="4" fillId="0" borderId="0" xfId="2" applyFont="1" applyAlignment="1">
      <alignment horizontal="center"/>
    </xf>
    <xf numFmtId="44" fontId="4" fillId="0" borderId="1" xfId="1" applyFont="1" applyBorder="1" applyAlignment="1">
      <alignment horizontal="center" vertical="center" wrapText="1"/>
    </xf>
    <xf numFmtId="9" fontId="4" fillId="0" borderId="1" xfId="2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0" fontId="3" fillId="0" borderId="1" xfId="2" applyNumberFormat="1" applyFont="1" applyBorder="1" applyAlignment="1">
      <alignment horizontal="center"/>
    </xf>
    <xf numFmtId="49" fontId="3" fillId="0" borderId="1" xfId="1" applyNumberFormat="1" applyFont="1" applyBorder="1"/>
    <xf numFmtId="49" fontId="3" fillId="0" borderId="2" xfId="1" applyNumberFormat="1" applyFont="1" applyBorder="1"/>
    <xf numFmtId="49" fontId="3" fillId="0" borderId="0" xfId="0" applyNumberFormat="1" applyFont="1" applyBorder="1"/>
    <xf numFmtId="10" fontId="3" fillId="0" borderId="0" xfId="2" applyNumberFormat="1" applyFont="1" applyBorder="1" applyAlignment="1">
      <alignment horizontal="center"/>
    </xf>
    <xf numFmtId="44" fontId="3" fillId="0" borderId="0" xfId="1" applyFont="1" applyFill="1" applyBorder="1"/>
    <xf numFmtId="44" fontId="3" fillId="0" borderId="1" xfId="1" applyFont="1" applyFill="1" applyBorder="1"/>
    <xf numFmtId="44" fontId="3" fillId="0" borderId="0" xfId="1" quotePrefix="1" applyFont="1"/>
    <xf numFmtId="44" fontId="4" fillId="0" borderId="0" xfId="1" applyFont="1"/>
    <xf numFmtId="44" fontId="7" fillId="0" borderId="0" xfId="1" applyFont="1"/>
    <xf numFmtId="0" fontId="3" fillId="0" borderId="0" xfId="0" applyFont="1"/>
    <xf numFmtId="44" fontId="7" fillId="0" borderId="0" xfId="0" applyNumberFormat="1" applyFont="1"/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4" fontId="4" fillId="0" borderId="0" xfId="1" quotePrefix="1" applyFont="1" applyAlignment="1">
      <alignment horizontal="center"/>
    </xf>
    <xf numFmtId="44" fontId="4" fillId="0" borderId="1" xfId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/>
    </xf>
    <xf numFmtId="9" fontId="3" fillId="0" borderId="1" xfId="2" applyFont="1" applyBorder="1"/>
    <xf numFmtId="49" fontId="5" fillId="0" borderId="1" xfId="0" applyNumberFormat="1" applyFont="1" applyBorder="1"/>
    <xf numFmtId="10" fontId="5" fillId="0" borderId="1" xfId="2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4" fontId="10" fillId="0" borderId="1" xfId="1" applyFont="1" applyBorder="1"/>
    <xf numFmtId="44" fontId="10" fillId="0" borderId="0" xfId="1" applyFont="1"/>
    <xf numFmtId="164" fontId="10" fillId="0" borderId="1" xfId="1" applyNumberFormat="1" applyFont="1" applyBorder="1" applyAlignment="1">
      <alignment horizontal="center"/>
    </xf>
    <xf numFmtId="165" fontId="10" fillId="0" borderId="1" xfId="1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6" fontId="10" fillId="0" borderId="2" xfId="3" applyNumberFormat="1" applyFont="1" applyBorder="1" applyAlignment="1"/>
    <xf numFmtId="44" fontId="10" fillId="0" borderId="3" xfId="1" applyFont="1" applyBorder="1" applyAlignment="1">
      <alignment horizontal="center"/>
    </xf>
    <xf numFmtId="44" fontId="3" fillId="0" borderId="0" xfId="1" applyFont="1" applyAlignment="1">
      <alignment horizontal="right"/>
    </xf>
    <xf numFmtId="43" fontId="3" fillId="5" borderId="1" xfId="3" applyFont="1" applyFill="1" applyBorder="1"/>
    <xf numFmtId="49" fontId="4" fillId="0" borderId="0" xfId="0" applyNumberFormat="1" applyFont="1"/>
    <xf numFmtId="44" fontId="0" fillId="2" borderId="0" xfId="1" applyFont="1" applyFill="1"/>
    <xf numFmtId="44" fontId="3" fillId="2" borderId="0" xfId="1" applyFont="1" applyFill="1"/>
    <xf numFmtId="44" fontId="12" fillId="0" borderId="0" xfId="1" applyFont="1"/>
    <xf numFmtId="44" fontId="4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4" fontId="11" fillId="4" borderId="3" xfId="1" applyFont="1" applyFill="1" applyBorder="1" applyAlignment="1">
      <alignment horizontal="center" vertical="center"/>
    </xf>
    <xf numFmtId="44" fontId="11" fillId="4" borderId="2" xfId="1" applyFont="1" applyFill="1" applyBorder="1" applyAlignment="1">
      <alignment horizontal="center" vertical="center"/>
    </xf>
    <xf numFmtId="44" fontId="10" fillId="0" borderId="3" xfId="1" applyFont="1" applyBorder="1" applyAlignment="1">
      <alignment horizontal="center"/>
    </xf>
    <xf numFmtId="44" fontId="10" fillId="0" borderId="2" xfId="1" applyFont="1" applyBorder="1" applyAlignment="1">
      <alignment horizontal="center"/>
    </xf>
    <xf numFmtId="44" fontId="10" fillId="0" borderId="4" xfId="1" applyFont="1" applyBorder="1" applyAlignment="1">
      <alignment horizontal="center"/>
    </xf>
    <xf numFmtId="44" fontId="10" fillId="0" borderId="5" xfId="1" applyFont="1" applyBorder="1" applyAlignment="1">
      <alignment horizontal="center"/>
    </xf>
  </cellXfs>
  <cellStyles count="4">
    <cellStyle name="Normalno" xfId="0" builtinId="0"/>
    <cellStyle name="Postotak" xfId="2" builtinId="5"/>
    <cellStyle name="Valuta" xfId="1" builtinId="4"/>
    <cellStyle name="Zarez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tabSelected="1" topLeftCell="B1" workbookViewId="0">
      <selection activeCell="H19" sqref="H19"/>
    </sheetView>
  </sheetViews>
  <sheetFormatPr defaultRowHeight="15" x14ac:dyDescent="0.25"/>
  <cols>
    <col min="1" max="1" width="12.85546875" style="9" customWidth="1"/>
    <col min="2" max="3" width="16.42578125" style="10" customWidth="1"/>
    <col min="4" max="4" width="16.85546875" style="10" customWidth="1"/>
    <col min="5" max="5" width="20.42578125" style="10" customWidth="1"/>
    <col min="6" max="6" width="18" style="10" customWidth="1"/>
    <col min="7" max="7" width="15.140625" style="10" customWidth="1"/>
    <col min="8" max="8" width="18" style="10" customWidth="1"/>
    <col min="9" max="9" width="11.140625" style="11" customWidth="1"/>
    <col min="10" max="10" width="17.5703125" style="2" customWidth="1"/>
    <col min="11" max="11" width="14" style="2" customWidth="1"/>
    <col min="12" max="12" width="24.7109375" style="5" customWidth="1"/>
    <col min="13" max="14" width="18" style="2" customWidth="1"/>
  </cols>
  <sheetData>
    <row r="2" spans="1:14" x14ac:dyDescent="0.25">
      <c r="A2" s="68" t="s">
        <v>8</v>
      </c>
      <c r="F2" s="66" t="s">
        <v>60</v>
      </c>
      <c r="G2" s="67">
        <v>12</v>
      </c>
    </row>
    <row r="3" spans="1:14" s="7" customFormat="1" x14ac:dyDescent="0.25">
      <c r="A3" s="12" t="s">
        <v>21</v>
      </c>
      <c r="B3" s="72" t="s">
        <v>4</v>
      </c>
      <c r="C3" s="72"/>
      <c r="D3" s="13" t="s">
        <v>7</v>
      </c>
      <c r="E3" s="14" t="s">
        <v>22</v>
      </c>
      <c r="F3" s="47" t="s">
        <v>48</v>
      </c>
      <c r="G3" s="48" t="s">
        <v>61</v>
      </c>
      <c r="H3" s="48" t="s">
        <v>62</v>
      </c>
      <c r="I3" s="15"/>
      <c r="M3" s="6"/>
      <c r="N3" s="6"/>
    </row>
    <row r="4" spans="1:14" s="4" customFormat="1" x14ac:dyDescent="0.25">
      <c r="A4" s="16"/>
      <c r="B4" s="17" t="s">
        <v>5</v>
      </c>
      <c r="C4" s="17" t="s">
        <v>6</v>
      </c>
      <c r="D4" s="18"/>
      <c r="E4" s="19"/>
      <c r="F4" s="17"/>
      <c r="G4" s="17"/>
      <c r="H4" s="17"/>
      <c r="I4" s="21"/>
      <c r="M4" s="3"/>
      <c r="N4" s="3"/>
    </row>
    <row r="5" spans="1:14" x14ac:dyDescent="0.25">
      <c r="A5" s="22" t="s">
        <v>0</v>
      </c>
      <c r="B5" s="23">
        <v>0</v>
      </c>
      <c r="C5" s="23">
        <v>85000</v>
      </c>
      <c r="D5" s="24">
        <v>12750</v>
      </c>
      <c r="E5" s="25">
        <f>+D5*0.12</f>
        <v>1530</v>
      </c>
      <c r="F5" s="23">
        <f>+E5/4</f>
        <v>382.5</v>
      </c>
      <c r="G5" s="23">
        <f>+F5*$G$2/100</f>
        <v>45.9</v>
      </c>
      <c r="H5" s="23">
        <f>+F5+G5</f>
        <v>428.4</v>
      </c>
    </row>
    <row r="6" spans="1:14" x14ac:dyDescent="0.25">
      <c r="A6" s="22" t="s">
        <v>1</v>
      </c>
      <c r="B6" s="23">
        <v>85001</v>
      </c>
      <c r="C6" s="23">
        <v>115000</v>
      </c>
      <c r="D6" s="24">
        <v>17250</v>
      </c>
      <c r="E6" s="25">
        <f t="shared" ref="E6:E9" si="0">+D6*0.12</f>
        <v>2070</v>
      </c>
      <c r="F6" s="23">
        <f t="shared" ref="F6:F9" si="1">+E6/4</f>
        <v>517.5</v>
      </c>
      <c r="G6" s="23">
        <f t="shared" ref="G6:G9" si="2">+F6*$G$2/100</f>
        <v>62.1</v>
      </c>
      <c r="H6" s="23">
        <f t="shared" ref="H6:H9" si="3">+F6+G6</f>
        <v>579.6</v>
      </c>
    </row>
    <row r="7" spans="1:14" x14ac:dyDescent="0.25">
      <c r="A7" s="22" t="s">
        <v>2</v>
      </c>
      <c r="B7" s="23">
        <v>115001</v>
      </c>
      <c r="C7" s="23">
        <v>149000</v>
      </c>
      <c r="D7" s="24">
        <v>22425</v>
      </c>
      <c r="E7" s="25">
        <f t="shared" si="0"/>
        <v>2691</v>
      </c>
      <c r="F7" s="23">
        <f t="shared" si="1"/>
        <v>672.75</v>
      </c>
      <c r="G7" s="23">
        <f t="shared" si="2"/>
        <v>80.73</v>
      </c>
      <c r="H7" s="23">
        <f t="shared" si="3"/>
        <v>753.48</v>
      </c>
    </row>
    <row r="8" spans="1:14" x14ac:dyDescent="0.25">
      <c r="A8" s="22" t="s">
        <v>3</v>
      </c>
      <c r="B8" s="23">
        <v>149001</v>
      </c>
      <c r="C8" s="23">
        <v>230000</v>
      </c>
      <c r="D8" s="24">
        <v>34500</v>
      </c>
      <c r="E8" s="25">
        <f t="shared" si="0"/>
        <v>4140</v>
      </c>
      <c r="F8" s="23">
        <f t="shared" si="1"/>
        <v>1035</v>
      </c>
      <c r="G8" s="23">
        <f t="shared" si="2"/>
        <v>124.2</v>
      </c>
      <c r="H8" s="23">
        <f t="shared" si="3"/>
        <v>1159.2</v>
      </c>
    </row>
    <row r="9" spans="1:14" x14ac:dyDescent="0.25">
      <c r="A9" s="22" t="s">
        <v>29</v>
      </c>
      <c r="B9" s="23">
        <v>230001</v>
      </c>
      <c r="C9" s="23">
        <v>300000</v>
      </c>
      <c r="D9" s="24">
        <v>45000</v>
      </c>
      <c r="E9" s="25">
        <f t="shared" si="0"/>
        <v>5400</v>
      </c>
      <c r="F9" s="23">
        <f t="shared" si="1"/>
        <v>1350</v>
      </c>
      <c r="G9" s="23">
        <f t="shared" si="2"/>
        <v>162</v>
      </c>
      <c r="H9" s="23">
        <f t="shared" si="3"/>
        <v>1512</v>
      </c>
    </row>
    <row r="10" spans="1:14" x14ac:dyDescent="0.25">
      <c r="E10" s="38" t="s">
        <v>49</v>
      </c>
    </row>
    <row r="11" spans="1:14" s="1" customFormat="1" x14ac:dyDescent="0.25">
      <c r="A11" s="9"/>
      <c r="B11" s="26"/>
      <c r="C11" s="26"/>
      <c r="D11" s="26"/>
      <c r="E11" s="26"/>
      <c r="F11" s="26"/>
      <c r="G11" s="26"/>
      <c r="H11" s="26"/>
      <c r="I11" s="11"/>
      <c r="L11" s="5"/>
      <c r="M11" s="5"/>
      <c r="N11" s="5"/>
    </row>
    <row r="12" spans="1:14" s="4" customFormat="1" x14ac:dyDescent="0.25">
      <c r="A12" s="73" t="s">
        <v>17</v>
      </c>
      <c r="B12" s="73"/>
      <c r="C12" s="73"/>
      <c r="D12" s="73"/>
      <c r="E12" s="73"/>
      <c r="F12" s="73"/>
      <c r="G12" s="73"/>
      <c r="H12" s="20"/>
      <c r="I12" s="27"/>
      <c r="L12" s="8"/>
      <c r="M12" s="3"/>
      <c r="N12" s="3"/>
    </row>
    <row r="13" spans="1:14" ht="24" x14ac:dyDescent="0.25">
      <c r="A13" s="12" t="s">
        <v>21</v>
      </c>
      <c r="B13" s="72" t="s">
        <v>4</v>
      </c>
      <c r="C13" s="72"/>
      <c r="D13" s="13" t="s">
        <v>7</v>
      </c>
      <c r="E13" s="28" t="s">
        <v>19</v>
      </c>
      <c r="F13" s="28" t="s">
        <v>20</v>
      </c>
      <c r="G13" s="14" t="s">
        <v>18</v>
      </c>
    </row>
    <row r="14" spans="1:14" x14ac:dyDescent="0.25">
      <c r="A14" s="16"/>
      <c r="B14" s="17" t="s">
        <v>5</v>
      </c>
      <c r="C14" s="17" t="s">
        <v>6</v>
      </c>
      <c r="D14" s="18"/>
      <c r="E14" s="17"/>
      <c r="F14" s="17"/>
      <c r="G14" s="19"/>
    </row>
    <row r="15" spans="1:14" x14ac:dyDescent="0.25">
      <c r="A15" s="22" t="s">
        <v>0</v>
      </c>
      <c r="B15" s="23">
        <v>0</v>
      </c>
      <c r="C15" s="23">
        <v>85000</v>
      </c>
      <c r="D15" s="24">
        <v>12750</v>
      </c>
      <c r="E15" s="23">
        <f>+D15*0.1</f>
        <v>1275</v>
      </c>
      <c r="F15" s="23">
        <f>+D15*7.5/100</f>
        <v>956.25</v>
      </c>
      <c r="G15" s="25">
        <f>+F15+E15</f>
        <v>2231.25</v>
      </c>
      <c r="H15" s="70">
        <v>2231.25</v>
      </c>
    </row>
    <row r="16" spans="1:14" x14ac:dyDescent="0.25">
      <c r="A16" s="22" t="s">
        <v>1</v>
      </c>
      <c r="B16" s="23">
        <v>85001</v>
      </c>
      <c r="C16" s="23">
        <v>115000</v>
      </c>
      <c r="D16" s="24">
        <v>17250</v>
      </c>
      <c r="E16" s="23">
        <f t="shared" ref="E16:E18" si="4">+D16*0.1</f>
        <v>1725</v>
      </c>
      <c r="F16" s="23">
        <f t="shared" ref="F16:F18" si="5">+D16*7.5/100</f>
        <v>1293.75</v>
      </c>
      <c r="G16" s="25">
        <f t="shared" ref="G16:G18" si="6">+F16+E16</f>
        <v>3018.75</v>
      </c>
      <c r="H16" s="10">
        <f>+E5</f>
        <v>1530</v>
      </c>
    </row>
    <row r="17" spans="1:8" x14ac:dyDescent="0.25">
      <c r="A17" s="22" t="s">
        <v>2</v>
      </c>
      <c r="B17" s="23">
        <v>115001</v>
      </c>
      <c r="C17" s="23">
        <v>149000</v>
      </c>
      <c r="D17" s="24">
        <v>22425</v>
      </c>
      <c r="E17" s="23">
        <f t="shared" si="4"/>
        <v>2242.5</v>
      </c>
      <c r="F17" s="23">
        <f t="shared" si="5"/>
        <v>1681.875</v>
      </c>
      <c r="G17" s="25">
        <f t="shared" si="6"/>
        <v>3924.375</v>
      </c>
      <c r="H17" s="10">
        <f>+H15+H16</f>
        <v>3761.25</v>
      </c>
    </row>
    <row r="18" spans="1:8" x14ac:dyDescent="0.25">
      <c r="A18" s="22" t="s">
        <v>3</v>
      </c>
      <c r="B18" s="23">
        <v>149001</v>
      </c>
      <c r="C18" s="23">
        <v>230000</v>
      </c>
      <c r="D18" s="24">
        <v>34500</v>
      </c>
      <c r="E18" s="23">
        <f t="shared" si="4"/>
        <v>3450</v>
      </c>
      <c r="F18" s="23">
        <f t="shared" si="5"/>
        <v>2587.5</v>
      </c>
      <c r="G18" s="25">
        <f t="shared" si="6"/>
        <v>6037.5</v>
      </c>
    </row>
    <row r="19" spans="1:8" x14ac:dyDescent="0.25">
      <c r="A19" s="22" t="s">
        <v>29</v>
      </c>
      <c r="B19" s="23">
        <v>230001</v>
      </c>
      <c r="C19" s="23">
        <v>300000</v>
      </c>
      <c r="D19" s="24">
        <v>45000</v>
      </c>
      <c r="E19" s="23">
        <f t="shared" ref="E19" si="7">+D19*0.1</f>
        <v>4500</v>
      </c>
      <c r="F19" s="23">
        <f t="shared" ref="F19" si="8">+D19*7.5/100</f>
        <v>3375</v>
      </c>
      <c r="G19" s="25">
        <f t="shared" ref="G19" si="9">+F19+E19</f>
        <v>7875</v>
      </c>
      <c r="H19" s="71">
        <f>+G24+H15</f>
        <v>3944.8500000000004</v>
      </c>
    </row>
    <row r="21" spans="1:8" ht="16.5" x14ac:dyDescent="0.35">
      <c r="A21" s="40" t="s">
        <v>54</v>
      </c>
      <c r="B21" s="11"/>
      <c r="E21" s="26"/>
      <c r="G21" s="2"/>
      <c r="H21" s="2"/>
    </row>
    <row r="22" spans="1:8" x14ac:dyDescent="0.25">
      <c r="A22" s="12" t="s">
        <v>9</v>
      </c>
      <c r="B22" s="29" t="s">
        <v>13</v>
      </c>
      <c r="C22" s="13" t="s">
        <v>16</v>
      </c>
      <c r="D22" s="14" t="s">
        <v>14</v>
      </c>
      <c r="E22" s="30" t="s">
        <v>15</v>
      </c>
      <c r="G22" s="7" t="s">
        <v>63</v>
      </c>
      <c r="H22" s="7"/>
    </row>
    <row r="23" spans="1:8" x14ac:dyDescent="0.25">
      <c r="A23" s="22" t="s">
        <v>10</v>
      </c>
      <c r="B23" s="31">
        <v>0.15</v>
      </c>
      <c r="C23" s="24">
        <f>+E36</f>
        <v>3379.2000000000003</v>
      </c>
      <c r="D23" s="25">
        <f>+C23*B23</f>
        <v>506.88</v>
      </c>
      <c r="E23" s="32" t="s">
        <v>24</v>
      </c>
      <c r="G23" s="4"/>
      <c r="H23" s="4"/>
    </row>
    <row r="24" spans="1:8" x14ac:dyDescent="0.25">
      <c r="A24" s="22"/>
      <c r="B24" s="31"/>
      <c r="C24" s="24"/>
      <c r="D24" s="25"/>
      <c r="E24" s="32" t="s">
        <v>26</v>
      </c>
      <c r="G24" s="69">
        <f>+E5*1.12</f>
        <v>1713.6000000000001</v>
      </c>
      <c r="H24" s="2" t="s">
        <v>65</v>
      </c>
    </row>
    <row r="25" spans="1:8" x14ac:dyDescent="0.25">
      <c r="A25" s="51" t="s">
        <v>10</v>
      </c>
      <c r="B25" s="52">
        <v>0.2</v>
      </c>
      <c r="C25" s="24">
        <f>+C23</f>
        <v>3379.2000000000003</v>
      </c>
      <c r="D25" s="25">
        <f>+C25*B25</f>
        <v>675.84000000000015</v>
      </c>
      <c r="E25" s="32" t="s">
        <v>24</v>
      </c>
      <c r="G25" s="2">
        <f>+G24/12</f>
        <v>142.80000000000001</v>
      </c>
      <c r="H25" s="2" t="s">
        <v>64</v>
      </c>
    </row>
    <row r="26" spans="1:8" x14ac:dyDescent="0.25">
      <c r="A26" s="51" t="s">
        <v>31</v>
      </c>
      <c r="B26" s="52"/>
      <c r="C26" s="24"/>
      <c r="D26" s="25"/>
      <c r="E26" s="32" t="s">
        <v>26</v>
      </c>
      <c r="G26" s="2">
        <f>+G25*3</f>
        <v>428.40000000000003</v>
      </c>
      <c r="H26" s="2" t="s">
        <v>66</v>
      </c>
    </row>
    <row r="27" spans="1:8" x14ac:dyDescent="0.25">
      <c r="A27" s="22" t="s">
        <v>11</v>
      </c>
      <c r="B27" s="31">
        <v>0.05</v>
      </c>
      <c r="C27" s="24">
        <f>+C23</f>
        <v>3379.2000000000003</v>
      </c>
      <c r="D27" s="25">
        <f t="shared" ref="D27:D29" si="10">+C27*B27</f>
        <v>168.96000000000004</v>
      </c>
      <c r="E27" s="33" t="s">
        <v>23</v>
      </c>
      <c r="G27" s="2"/>
      <c r="H27" s="2"/>
    </row>
    <row r="28" spans="1:8" x14ac:dyDescent="0.25">
      <c r="A28" s="22"/>
      <c r="B28" s="31"/>
      <c r="C28" s="24"/>
      <c r="D28" s="25"/>
      <c r="E28" s="32" t="s">
        <v>27</v>
      </c>
      <c r="G28" s="2"/>
      <c r="H28" s="2"/>
    </row>
    <row r="29" spans="1:8" x14ac:dyDescent="0.25">
      <c r="A29" s="22" t="s">
        <v>12</v>
      </c>
      <c r="B29" s="31">
        <v>0.16500000000000001</v>
      </c>
      <c r="C29" s="24">
        <f>+C27</f>
        <v>3379.2000000000003</v>
      </c>
      <c r="D29" s="25">
        <f t="shared" si="10"/>
        <v>557.5680000000001</v>
      </c>
      <c r="E29" s="33" t="s">
        <v>25</v>
      </c>
      <c r="G29" s="2"/>
      <c r="H29" s="2"/>
    </row>
    <row r="30" spans="1:8" x14ac:dyDescent="0.25">
      <c r="A30" s="22"/>
      <c r="B30" s="31"/>
      <c r="C30" s="24"/>
      <c r="D30" s="25"/>
      <c r="E30" s="32" t="s">
        <v>28</v>
      </c>
      <c r="G30" s="5"/>
      <c r="H30" s="5"/>
    </row>
    <row r="31" spans="1:8" x14ac:dyDescent="0.25">
      <c r="A31" s="34"/>
      <c r="B31" s="35"/>
      <c r="C31" s="36"/>
      <c r="D31" s="37"/>
      <c r="E31" s="32"/>
      <c r="G31" s="3"/>
      <c r="H31" s="3"/>
    </row>
    <row r="32" spans="1:8" x14ac:dyDescent="0.25">
      <c r="B32" s="11"/>
      <c r="D32" s="23">
        <f>SUM(D23:D30)-D25</f>
        <v>1233.4080000000004</v>
      </c>
      <c r="E32" s="26"/>
      <c r="G32" s="2"/>
      <c r="H32" s="2"/>
    </row>
    <row r="33" spans="1:8" x14ac:dyDescent="0.25">
      <c r="B33" s="11"/>
      <c r="C33" s="10" t="s">
        <v>30</v>
      </c>
      <c r="D33" s="10">
        <f>+D32*12</f>
        <v>14800.896000000004</v>
      </c>
      <c r="E33" s="26"/>
      <c r="G33" s="2"/>
      <c r="H33" s="2"/>
    </row>
    <row r="34" spans="1:8" x14ac:dyDescent="0.25">
      <c r="A34" s="26"/>
      <c r="B34" s="11"/>
      <c r="C34" s="26"/>
      <c r="D34" s="26"/>
      <c r="E34" s="26"/>
      <c r="H34" s="2"/>
    </row>
    <row r="35" spans="1:8" x14ac:dyDescent="0.25">
      <c r="A35" s="26"/>
      <c r="B35" s="11"/>
      <c r="C35" s="26"/>
      <c r="D35" s="49" t="s">
        <v>50</v>
      </c>
      <c r="E35" s="26"/>
      <c r="G35" s="2"/>
      <c r="H35" s="2"/>
    </row>
    <row r="36" spans="1:8" x14ac:dyDescent="0.25">
      <c r="A36" s="32" t="s">
        <v>53</v>
      </c>
      <c r="B36" s="50"/>
      <c r="C36" s="32"/>
      <c r="D36" s="23">
        <v>8448</v>
      </c>
      <c r="E36" s="23">
        <f>+D36*0.4</f>
        <v>3379.2000000000003</v>
      </c>
      <c r="G36" s="2"/>
      <c r="H36" s="2"/>
    </row>
    <row r="37" spans="1:8" x14ac:dyDescent="0.25">
      <c r="A37" s="32" t="s">
        <v>51</v>
      </c>
      <c r="B37" s="23"/>
      <c r="C37" s="23"/>
      <c r="D37" s="23">
        <v>8448</v>
      </c>
      <c r="E37" s="23">
        <f>+D37*0.65</f>
        <v>5491.2</v>
      </c>
      <c r="G37" s="2"/>
      <c r="H37" s="2"/>
    </row>
    <row r="38" spans="1:8" x14ac:dyDescent="0.25">
      <c r="A38" s="32" t="s">
        <v>52</v>
      </c>
      <c r="B38" s="23"/>
      <c r="C38" s="23"/>
      <c r="D38" s="23">
        <v>8448</v>
      </c>
      <c r="E38" s="23">
        <f>+D38*1.1</f>
        <v>9292.8000000000011</v>
      </c>
      <c r="G38" s="2"/>
      <c r="H38" s="2"/>
    </row>
    <row r="39" spans="1:8" x14ac:dyDescent="0.25">
      <c r="G39" s="2"/>
      <c r="H39" s="2"/>
    </row>
    <row r="40" spans="1:8" x14ac:dyDescent="0.25">
      <c r="G40" s="2"/>
      <c r="H40" s="2"/>
    </row>
  </sheetData>
  <mergeCells count="3">
    <mergeCell ref="B3:C3"/>
    <mergeCell ref="B13:C13"/>
    <mergeCell ref="A12:G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="130" zoomScaleNormal="130" workbookViewId="0">
      <selection activeCell="E25" sqref="E25"/>
    </sheetView>
  </sheetViews>
  <sheetFormatPr defaultRowHeight="15" x14ac:dyDescent="0.25"/>
  <cols>
    <col min="1" max="1" width="17.85546875" style="41" customWidth="1"/>
    <col min="2" max="2" width="6.140625" style="41" customWidth="1"/>
    <col min="3" max="15" width="8.85546875" style="41" customWidth="1"/>
  </cols>
  <sheetData>
    <row r="1" spans="1:15" s="53" customFormat="1" ht="9" x14ac:dyDescent="0.15"/>
    <row r="2" spans="1:15" s="54" customFormat="1" ht="9" x14ac:dyDescent="0.15">
      <c r="A2" s="54" t="s">
        <v>56</v>
      </c>
      <c r="C2" s="54">
        <v>31</v>
      </c>
      <c r="D2" s="54">
        <v>28</v>
      </c>
      <c r="E2" s="54">
        <v>31</v>
      </c>
      <c r="F2" s="54">
        <v>30</v>
      </c>
      <c r="G2" s="54">
        <v>31</v>
      </c>
      <c r="H2" s="54">
        <v>30</v>
      </c>
      <c r="I2" s="54">
        <v>31</v>
      </c>
      <c r="J2" s="54">
        <v>31</v>
      </c>
      <c r="K2" s="54">
        <v>30</v>
      </c>
      <c r="L2" s="54">
        <v>31</v>
      </c>
      <c r="M2" s="54">
        <v>30</v>
      </c>
      <c r="N2" s="54">
        <v>31</v>
      </c>
    </row>
    <row r="3" spans="1:15" s="56" customFormat="1" ht="9" x14ac:dyDescent="0.15">
      <c r="A3" s="55" t="s">
        <v>44</v>
      </c>
      <c r="B3" s="55"/>
      <c r="C3" s="55" t="s">
        <v>32</v>
      </c>
      <c r="D3" s="55" t="s">
        <v>33</v>
      </c>
      <c r="E3" s="55" t="s">
        <v>34</v>
      </c>
      <c r="F3" s="55" t="s">
        <v>35</v>
      </c>
      <c r="G3" s="55" t="s">
        <v>36</v>
      </c>
      <c r="H3" s="55" t="s">
        <v>37</v>
      </c>
      <c r="I3" s="55" t="s">
        <v>38</v>
      </c>
      <c r="J3" s="55" t="s">
        <v>39</v>
      </c>
      <c r="K3" s="55" t="s">
        <v>40</v>
      </c>
      <c r="L3" s="55" t="s">
        <v>41</v>
      </c>
      <c r="M3" s="55" t="s">
        <v>42</v>
      </c>
      <c r="N3" s="55" t="s">
        <v>43</v>
      </c>
      <c r="O3" s="55" t="s">
        <v>47</v>
      </c>
    </row>
    <row r="4" spans="1:15" s="53" customFormat="1" ht="9" x14ac:dyDescent="0.15"/>
    <row r="5" spans="1:15" s="63" customFormat="1" ht="20.25" customHeight="1" x14ac:dyDescent="0.25">
      <c r="A5" s="62" t="s">
        <v>45</v>
      </c>
      <c r="B5" s="62"/>
      <c r="C5" s="61">
        <v>0</v>
      </c>
      <c r="D5" s="61">
        <v>0</v>
      </c>
      <c r="E5" s="61">
        <v>0</v>
      </c>
      <c r="F5" s="61">
        <v>0</v>
      </c>
      <c r="G5" s="61">
        <v>0</v>
      </c>
      <c r="H5" s="61">
        <v>0</v>
      </c>
      <c r="I5" s="61">
        <v>0</v>
      </c>
      <c r="J5" s="61">
        <v>0</v>
      </c>
      <c r="K5" s="61">
        <v>0</v>
      </c>
      <c r="L5" s="61">
        <v>31</v>
      </c>
      <c r="M5" s="61">
        <v>30</v>
      </c>
      <c r="N5" s="61">
        <v>31</v>
      </c>
      <c r="O5" s="61">
        <f>SUM(C5:N5)</f>
        <v>92</v>
      </c>
    </row>
    <row r="6" spans="1:15" s="63" customFormat="1" ht="20.25" customHeight="1" x14ac:dyDescent="0.25">
      <c r="A6" s="62" t="s">
        <v>46</v>
      </c>
      <c r="B6" s="62"/>
      <c r="C6" s="61">
        <v>0</v>
      </c>
      <c r="D6" s="61">
        <v>11</v>
      </c>
      <c r="E6" s="61">
        <v>31</v>
      </c>
      <c r="F6" s="61">
        <v>30</v>
      </c>
      <c r="G6" s="61">
        <v>31</v>
      </c>
      <c r="H6" s="61">
        <v>30</v>
      </c>
      <c r="I6" s="61">
        <v>31</v>
      </c>
      <c r="J6" s="61">
        <v>31</v>
      </c>
      <c r="K6" s="61">
        <v>30</v>
      </c>
      <c r="L6" s="61">
        <v>31</v>
      </c>
      <c r="M6" s="61">
        <v>30</v>
      </c>
      <c r="N6" s="61">
        <v>31</v>
      </c>
      <c r="O6" s="61">
        <f>SUM(C6:N6)</f>
        <v>317</v>
      </c>
    </row>
    <row r="7" spans="1:15" s="53" customFormat="1" ht="9" x14ac:dyDescent="0.15"/>
    <row r="8" spans="1:15" s="58" customFormat="1" ht="9" x14ac:dyDescent="0.15">
      <c r="A8" s="76" t="s">
        <v>55</v>
      </c>
      <c r="B8" s="78"/>
      <c r="C8" s="57">
        <f>+PAUŠALIST!E36</f>
        <v>3379.2000000000003</v>
      </c>
      <c r="D8" s="57">
        <f>+C8</f>
        <v>3379.2000000000003</v>
      </c>
      <c r="E8" s="57">
        <f t="shared" ref="E8:N8" si="0">+D8</f>
        <v>3379.2000000000003</v>
      </c>
      <c r="F8" s="57">
        <f t="shared" si="0"/>
        <v>3379.2000000000003</v>
      </c>
      <c r="G8" s="57">
        <f t="shared" si="0"/>
        <v>3379.2000000000003</v>
      </c>
      <c r="H8" s="57">
        <f t="shared" si="0"/>
        <v>3379.2000000000003</v>
      </c>
      <c r="I8" s="57">
        <f t="shared" si="0"/>
        <v>3379.2000000000003</v>
      </c>
      <c r="J8" s="57">
        <f t="shared" si="0"/>
        <v>3379.2000000000003</v>
      </c>
      <c r="K8" s="57">
        <f t="shared" si="0"/>
        <v>3379.2000000000003</v>
      </c>
      <c r="L8" s="57">
        <f t="shared" si="0"/>
        <v>3379.2000000000003</v>
      </c>
      <c r="M8" s="57">
        <f t="shared" si="0"/>
        <v>3379.2000000000003</v>
      </c>
      <c r="N8" s="57">
        <f t="shared" si="0"/>
        <v>3379.2000000000003</v>
      </c>
      <c r="O8" s="57"/>
    </row>
    <row r="9" spans="1:15" s="58" customFormat="1" ht="9" x14ac:dyDescent="0.15">
      <c r="A9" s="77"/>
      <c r="B9" s="79"/>
      <c r="C9" s="57">
        <f>IF(+C6&lt;1,0,+C8/C2*C6)</f>
        <v>0</v>
      </c>
      <c r="D9" s="57">
        <f t="shared" ref="D9:N9" si="1">IF(+D6&lt;1,0,+D8/D2*D6)</f>
        <v>1327.5428571428572</v>
      </c>
      <c r="E9" s="57">
        <f t="shared" si="1"/>
        <v>3379.2000000000003</v>
      </c>
      <c r="F9" s="57">
        <f t="shared" si="1"/>
        <v>3379.2000000000003</v>
      </c>
      <c r="G9" s="57">
        <f t="shared" si="1"/>
        <v>3379.2000000000003</v>
      </c>
      <c r="H9" s="57">
        <f t="shared" si="1"/>
        <v>3379.2000000000003</v>
      </c>
      <c r="I9" s="57">
        <f t="shared" si="1"/>
        <v>3379.2000000000003</v>
      </c>
      <c r="J9" s="57">
        <f t="shared" si="1"/>
        <v>3379.2000000000003</v>
      </c>
      <c r="K9" s="57">
        <f t="shared" si="1"/>
        <v>3379.2000000000003</v>
      </c>
      <c r="L9" s="57">
        <f t="shared" si="1"/>
        <v>3379.2000000000003</v>
      </c>
      <c r="M9" s="57">
        <f t="shared" si="1"/>
        <v>3379.2000000000003</v>
      </c>
      <c r="N9" s="57">
        <f t="shared" si="1"/>
        <v>3379.2000000000003</v>
      </c>
      <c r="O9" s="57">
        <f>SUM(C9:N9)</f>
        <v>35119.542857142864</v>
      </c>
    </row>
    <row r="10" spans="1:15" s="58" customFormat="1" ht="9" x14ac:dyDescent="0.15"/>
    <row r="11" spans="1:15" s="58" customFormat="1" ht="9" x14ac:dyDescent="0.15">
      <c r="A11" s="57" t="s">
        <v>10</v>
      </c>
      <c r="B11" s="59">
        <v>15</v>
      </c>
      <c r="C11" s="57">
        <f>+C9*$B$11/100</f>
        <v>0</v>
      </c>
      <c r="D11" s="57">
        <f t="shared" ref="D11:N11" si="2">+D9*$B$11/100</f>
        <v>199.13142857142859</v>
      </c>
      <c r="E11" s="57">
        <f t="shared" si="2"/>
        <v>506.88000000000005</v>
      </c>
      <c r="F11" s="57">
        <f t="shared" si="2"/>
        <v>506.88000000000005</v>
      </c>
      <c r="G11" s="57">
        <f t="shared" si="2"/>
        <v>506.88000000000005</v>
      </c>
      <c r="H11" s="57">
        <f t="shared" si="2"/>
        <v>506.88000000000005</v>
      </c>
      <c r="I11" s="57">
        <f t="shared" si="2"/>
        <v>506.88000000000005</v>
      </c>
      <c r="J11" s="57">
        <f t="shared" si="2"/>
        <v>506.88000000000005</v>
      </c>
      <c r="K11" s="57">
        <f t="shared" si="2"/>
        <v>506.88000000000005</v>
      </c>
      <c r="L11" s="57">
        <f t="shared" si="2"/>
        <v>506.88000000000005</v>
      </c>
      <c r="M11" s="57">
        <f t="shared" si="2"/>
        <v>506.88000000000005</v>
      </c>
      <c r="N11" s="57">
        <f t="shared" si="2"/>
        <v>506.88000000000005</v>
      </c>
      <c r="O11" s="57">
        <f t="shared" ref="O11:O14" si="3">SUM(C11:N11)</f>
        <v>5267.931428571429</v>
      </c>
    </row>
    <row r="12" spans="1:15" s="58" customFormat="1" ht="9" x14ac:dyDescent="0.15">
      <c r="A12" s="57" t="s">
        <v>11</v>
      </c>
      <c r="B12" s="59">
        <v>5</v>
      </c>
      <c r="C12" s="57">
        <f>+C9*$B$12/100</f>
        <v>0</v>
      </c>
      <c r="D12" s="57">
        <f t="shared" ref="D12:N12" si="4">+D9*$B$12/100</f>
        <v>66.377142857142857</v>
      </c>
      <c r="E12" s="57">
        <f t="shared" si="4"/>
        <v>168.96</v>
      </c>
      <c r="F12" s="57">
        <f t="shared" si="4"/>
        <v>168.96</v>
      </c>
      <c r="G12" s="57">
        <f t="shared" si="4"/>
        <v>168.96</v>
      </c>
      <c r="H12" s="57">
        <f t="shared" si="4"/>
        <v>168.96</v>
      </c>
      <c r="I12" s="57">
        <f t="shared" si="4"/>
        <v>168.96</v>
      </c>
      <c r="J12" s="57">
        <f t="shared" si="4"/>
        <v>168.96</v>
      </c>
      <c r="K12" s="57">
        <f t="shared" si="4"/>
        <v>168.96</v>
      </c>
      <c r="L12" s="57">
        <f t="shared" si="4"/>
        <v>168.96</v>
      </c>
      <c r="M12" s="57">
        <f t="shared" si="4"/>
        <v>168.96</v>
      </c>
      <c r="N12" s="57">
        <f t="shared" si="4"/>
        <v>168.96</v>
      </c>
      <c r="O12" s="57">
        <f t="shared" si="3"/>
        <v>1755.977142857143</v>
      </c>
    </row>
    <row r="13" spans="1:15" s="58" customFormat="1" ht="9" x14ac:dyDescent="0.15">
      <c r="A13" s="57" t="s">
        <v>12</v>
      </c>
      <c r="B13" s="60">
        <v>16.5</v>
      </c>
      <c r="C13" s="57">
        <f t="shared" ref="C13:N13" si="5">+C9*$B$13/100</f>
        <v>0</v>
      </c>
      <c r="D13" s="57">
        <f t="shared" si="5"/>
        <v>219.04457142857143</v>
      </c>
      <c r="E13" s="57">
        <f t="shared" si="5"/>
        <v>557.56799999999998</v>
      </c>
      <c r="F13" s="57">
        <f t="shared" si="5"/>
        <v>557.56799999999998</v>
      </c>
      <c r="G13" s="57">
        <f t="shared" si="5"/>
        <v>557.56799999999998</v>
      </c>
      <c r="H13" s="57">
        <f t="shared" si="5"/>
        <v>557.56799999999998</v>
      </c>
      <c r="I13" s="57">
        <f t="shared" si="5"/>
        <v>557.56799999999998</v>
      </c>
      <c r="J13" s="57">
        <f t="shared" si="5"/>
        <v>557.56799999999998</v>
      </c>
      <c r="K13" s="57">
        <f t="shared" si="5"/>
        <v>557.56799999999998</v>
      </c>
      <c r="L13" s="57">
        <f t="shared" si="5"/>
        <v>557.56799999999998</v>
      </c>
      <c r="M13" s="57">
        <f t="shared" si="5"/>
        <v>557.56799999999998</v>
      </c>
      <c r="N13" s="57">
        <f t="shared" si="5"/>
        <v>557.56799999999998</v>
      </c>
      <c r="O13" s="57">
        <f t="shared" si="3"/>
        <v>5794.7245714285727</v>
      </c>
    </row>
    <row r="14" spans="1:15" s="58" customFormat="1" ht="9" x14ac:dyDescent="0.15">
      <c r="A14" s="80" t="s">
        <v>57</v>
      </c>
      <c r="B14" s="81"/>
      <c r="C14" s="57">
        <f t="shared" ref="C14:N14" si="6">+C13+C12+C11</f>
        <v>0</v>
      </c>
      <c r="D14" s="57">
        <f t="shared" si="6"/>
        <v>484.55314285714292</v>
      </c>
      <c r="E14" s="57">
        <f t="shared" si="6"/>
        <v>1233.4080000000001</v>
      </c>
      <c r="F14" s="57">
        <f t="shared" si="6"/>
        <v>1233.4080000000001</v>
      </c>
      <c r="G14" s="57">
        <f t="shared" si="6"/>
        <v>1233.4080000000001</v>
      </c>
      <c r="H14" s="57">
        <f t="shared" si="6"/>
        <v>1233.4080000000001</v>
      </c>
      <c r="I14" s="57">
        <f t="shared" si="6"/>
        <v>1233.4080000000001</v>
      </c>
      <c r="J14" s="57">
        <f t="shared" si="6"/>
        <v>1233.4080000000001</v>
      </c>
      <c r="K14" s="57">
        <f t="shared" si="6"/>
        <v>1233.4080000000001</v>
      </c>
      <c r="L14" s="57">
        <f t="shared" si="6"/>
        <v>1233.4080000000001</v>
      </c>
      <c r="M14" s="57">
        <f t="shared" si="6"/>
        <v>1233.4080000000001</v>
      </c>
      <c r="N14" s="57">
        <f t="shared" si="6"/>
        <v>1233.4080000000001</v>
      </c>
      <c r="O14" s="57">
        <f t="shared" si="3"/>
        <v>12818.633142857143</v>
      </c>
    </row>
    <row r="15" spans="1:15" s="58" customFormat="1" ht="9" x14ac:dyDescent="0.15"/>
    <row r="16" spans="1:15" s="58" customFormat="1" ht="9" x14ac:dyDescent="0.15">
      <c r="A16" s="76" t="s">
        <v>58</v>
      </c>
      <c r="B16" s="65" t="s">
        <v>59</v>
      </c>
      <c r="C16" s="57">
        <f>(IF(+B17=1,+PAUŠALIST!D15,IF(+'OBRAČUN DANA'!B17=2,+PAUŠALIST!D16,IF(+'OBRAČUN DANA'!B17=3,+PAUŠALIST!D17,IF(+'OBRAČUN DANA'!B17=4,+PAUŠALIST!D18,0)))))/12</f>
        <v>1062.5</v>
      </c>
      <c r="D16" s="57">
        <f>+C16</f>
        <v>1062.5</v>
      </c>
      <c r="E16" s="57">
        <f t="shared" ref="E16:N16" si="7">+D16</f>
        <v>1062.5</v>
      </c>
      <c r="F16" s="57">
        <f t="shared" si="7"/>
        <v>1062.5</v>
      </c>
      <c r="G16" s="57">
        <f t="shared" si="7"/>
        <v>1062.5</v>
      </c>
      <c r="H16" s="57">
        <f t="shared" si="7"/>
        <v>1062.5</v>
      </c>
      <c r="I16" s="57">
        <f t="shared" si="7"/>
        <v>1062.5</v>
      </c>
      <c r="J16" s="57">
        <f t="shared" si="7"/>
        <v>1062.5</v>
      </c>
      <c r="K16" s="57">
        <f t="shared" si="7"/>
        <v>1062.5</v>
      </c>
      <c r="L16" s="57">
        <f t="shared" si="7"/>
        <v>1062.5</v>
      </c>
      <c r="M16" s="57">
        <f t="shared" si="7"/>
        <v>1062.5</v>
      </c>
      <c r="N16" s="57">
        <f t="shared" si="7"/>
        <v>1062.5</v>
      </c>
      <c r="O16" s="57"/>
    </row>
    <row r="17" spans="1:15" s="58" customFormat="1" ht="9" x14ac:dyDescent="0.15">
      <c r="A17" s="77"/>
      <c r="B17" s="64">
        <v>1</v>
      </c>
      <c r="C17" s="57">
        <f>IF(+C5&lt;1,0,+C16/C2*C5)</f>
        <v>0</v>
      </c>
      <c r="D17" s="57">
        <f t="shared" ref="D17:N17" si="8">IF(+D5&lt;1,0,+D16/D2*D5)</f>
        <v>0</v>
      </c>
      <c r="E17" s="57">
        <f t="shared" si="8"/>
        <v>0</v>
      </c>
      <c r="F17" s="57">
        <f t="shared" si="8"/>
        <v>0</v>
      </c>
      <c r="G17" s="57">
        <f t="shared" si="8"/>
        <v>0</v>
      </c>
      <c r="H17" s="57">
        <f t="shared" si="8"/>
        <v>0</v>
      </c>
      <c r="I17" s="57">
        <f t="shared" si="8"/>
        <v>0</v>
      </c>
      <c r="J17" s="57">
        <f t="shared" si="8"/>
        <v>0</v>
      </c>
      <c r="K17" s="57">
        <f t="shared" si="8"/>
        <v>0</v>
      </c>
      <c r="L17" s="57">
        <f t="shared" si="8"/>
        <v>1062.5</v>
      </c>
      <c r="M17" s="57">
        <f t="shared" si="8"/>
        <v>1062.5</v>
      </c>
      <c r="N17" s="57">
        <f t="shared" si="8"/>
        <v>1062.5</v>
      </c>
      <c r="O17" s="57">
        <f>SUM(C17:N17)</f>
        <v>3187.5</v>
      </c>
    </row>
    <row r="18" spans="1:15" s="58" customFormat="1" ht="9" x14ac:dyDescent="0.15"/>
    <row r="19" spans="1:15" s="58" customFormat="1" ht="9" x14ac:dyDescent="0.15">
      <c r="A19" s="57" t="s">
        <v>10</v>
      </c>
      <c r="B19" s="60">
        <v>7.5</v>
      </c>
      <c r="C19" s="57">
        <f>+C17*$B$19/100</f>
        <v>0</v>
      </c>
      <c r="D19" s="57">
        <f t="shared" ref="D19:N19" si="9">+D17*$B$19/100</f>
        <v>0</v>
      </c>
      <c r="E19" s="57">
        <f t="shared" si="9"/>
        <v>0</v>
      </c>
      <c r="F19" s="57">
        <f t="shared" si="9"/>
        <v>0</v>
      </c>
      <c r="G19" s="57">
        <f t="shared" si="9"/>
        <v>0</v>
      </c>
      <c r="H19" s="57">
        <f t="shared" si="9"/>
        <v>0</v>
      </c>
      <c r="I19" s="57">
        <f t="shared" si="9"/>
        <v>0</v>
      </c>
      <c r="J19" s="57">
        <f t="shared" si="9"/>
        <v>0</v>
      </c>
      <c r="K19" s="57">
        <f t="shared" si="9"/>
        <v>0</v>
      </c>
      <c r="L19" s="57">
        <f t="shared" si="9"/>
        <v>79.6875</v>
      </c>
      <c r="M19" s="57">
        <f t="shared" si="9"/>
        <v>79.6875</v>
      </c>
      <c r="N19" s="57">
        <f t="shared" si="9"/>
        <v>79.6875</v>
      </c>
      <c r="O19" s="57">
        <f t="shared" ref="O19:O22" si="10">SUM(C19:N19)</f>
        <v>239.0625</v>
      </c>
    </row>
    <row r="20" spans="1:15" s="58" customFormat="1" ht="9" x14ac:dyDescent="0.15">
      <c r="A20" s="57" t="s">
        <v>11</v>
      </c>
      <c r="B20" s="60">
        <v>2.5</v>
      </c>
      <c r="C20" s="57">
        <f>+C17*$B$20/100</f>
        <v>0</v>
      </c>
      <c r="D20" s="57">
        <f t="shared" ref="D20:N20" si="11">+D17*$B$20/100</f>
        <v>0</v>
      </c>
      <c r="E20" s="57">
        <f t="shared" si="11"/>
        <v>0</v>
      </c>
      <c r="F20" s="57">
        <f t="shared" si="11"/>
        <v>0</v>
      </c>
      <c r="G20" s="57">
        <f t="shared" si="11"/>
        <v>0</v>
      </c>
      <c r="H20" s="57">
        <f t="shared" si="11"/>
        <v>0</v>
      </c>
      <c r="I20" s="57">
        <f t="shared" si="11"/>
        <v>0</v>
      </c>
      <c r="J20" s="57">
        <f t="shared" si="11"/>
        <v>0</v>
      </c>
      <c r="K20" s="57">
        <f t="shared" si="11"/>
        <v>0</v>
      </c>
      <c r="L20" s="57">
        <f t="shared" si="11"/>
        <v>26.5625</v>
      </c>
      <c r="M20" s="57">
        <f t="shared" si="11"/>
        <v>26.5625</v>
      </c>
      <c r="N20" s="57">
        <f t="shared" si="11"/>
        <v>26.5625</v>
      </c>
      <c r="O20" s="57">
        <f t="shared" si="10"/>
        <v>79.6875</v>
      </c>
    </row>
    <row r="21" spans="1:15" s="58" customFormat="1" ht="9" x14ac:dyDescent="0.15">
      <c r="A21" s="57" t="s">
        <v>12</v>
      </c>
      <c r="B21" s="60">
        <v>7.5</v>
      </c>
      <c r="C21" s="57">
        <f>+C17*$B$21/100</f>
        <v>0</v>
      </c>
      <c r="D21" s="57">
        <f t="shared" ref="D21:N21" si="12">+D17*$B$21/100</f>
        <v>0</v>
      </c>
      <c r="E21" s="57">
        <f t="shared" si="12"/>
        <v>0</v>
      </c>
      <c r="F21" s="57">
        <f t="shared" si="12"/>
        <v>0</v>
      </c>
      <c r="G21" s="57">
        <f t="shared" si="12"/>
        <v>0</v>
      </c>
      <c r="H21" s="57">
        <f t="shared" si="12"/>
        <v>0</v>
      </c>
      <c r="I21" s="57">
        <f t="shared" si="12"/>
        <v>0</v>
      </c>
      <c r="J21" s="57">
        <f t="shared" si="12"/>
        <v>0</v>
      </c>
      <c r="K21" s="57">
        <f t="shared" si="12"/>
        <v>0</v>
      </c>
      <c r="L21" s="57">
        <f t="shared" si="12"/>
        <v>79.6875</v>
      </c>
      <c r="M21" s="57">
        <f t="shared" si="12"/>
        <v>79.6875</v>
      </c>
      <c r="N21" s="57">
        <f t="shared" si="12"/>
        <v>79.6875</v>
      </c>
      <c r="O21" s="57">
        <f t="shared" si="10"/>
        <v>239.0625</v>
      </c>
    </row>
    <row r="22" spans="1:15" s="58" customFormat="1" ht="9" x14ac:dyDescent="0.15">
      <c r="A22" s="80" t="s">
        <v>57</v>
      </c>
      <c r="B22" s="81"/>
      <c r="C22" s="57">
        <f t="shared" ref="C22:N22" si="13">+C21+C20+C19</f>
        <v>0</v>
      </c>
      <c r="D22" s="57">
        <f t="shared" si="13"/>
        <v>0</v>
      </c>
      <c r="E22" s="57">
        <f t="shared" si="13"/>
        <v>0</v>
      </c>
      <c r="F22" s="57">
        <f t="shared" si="13"/>
        <v>0</v>
      </c>
      <c r="G22" s="57">
        <f t="shared" si="13"/>
        <v>0</v>
      </c>
      <c r="H22" s="57">
        <f t="shared" si="13"/>
        <v>0</v>
      </c>
      <c r="I22" s="57">
        <f t="shared" si="13"/>
        <v>0</v>
      </c>
      <c r="J22" s="57">
        <f t="shared" si="13"/>
        <v>0</v>
      </c>
      <c r="K22" s="57">
        <f t="shared" si="13"/>
        <v>0</v>
      </c>
      <c r="L22" s="57">
        <f t="shared" si="13"/>
        <v>185.9375</v>
      </c>
      <c r="M22" s="57">
        <f t="shared" si="13"/>
        <v>185.9375</v>
      </c>
      <c r="N22" s="57">
        <f t="shared" si="13"/>
        <v>185.9375</v>
      </c>
      <c r="O22" s="57">
        <f t="shared" si="10"/>
        <v>557.8125</v>
      </c>
    </row>
    <row r="23" spans="1:15" s="2" customForma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s="2" customFormat="1" x14ac:dyDescent="0.25">
      <c r="A24" s="10"/>
      <c r="B24" s="10"/>
      <c r="C24" s="10"/>
      <c r="D24" s="10"/>
      <c r="E24" s="10">
        <f>+E11+E12</f>
        <v>675.84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s="2" customForma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s="2" customForma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s="2" customForma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s="2" customForma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31" spans="1:15" s="2" customFormat="1" x14ac:dyDescent="0.25">
      <c r="A31" s="39"/>
      <c r="B31" s="39"/>
      <c r="C31" s="10"/>
      <c r="D31" s="4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s="2" customFormat="1" x14ac:dyDescent="0.25">
      <c r="A32" s="39"/>
      <c r="B32" s="39"/>
      <c r="C32" s="10"/>
      <c r="D32" s="46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s="2" customFormat="1" x14ac:dyDescent="0.25">
      <c r="A33" s="39"/>
      <c r="B33" s="39"/>
      <c r="C33" s="10"/>
      <c r="D33" s="2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s="2" customForma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s="2" customForma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s="2" customForma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6.5" x14ac:dyDescent="0.35">
      <c r="C37" s="42"/>
    </row>
    <row r="39" spans="1:15" x14ac:dyDescent="0.25">
      <c r="C39" s="43"/>
    </row>
    <row r="40" spans="1:15" ht="22.5" customHeight="1" x14ac:dyDescent="0.25"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5" ht="22.5" customHeight="1" x14ac:dyDescent="0.25"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5" ht="47.25" customHeight="1" x14ac:dyDescent="0.25"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</row>
    <row r="43" spans="1:15" x14ac:dyDescent="0.25">
      <c r="C43" s="45"/>
    </row>
    <row r="44" spans="1:15" x14ac:dyDescent="0.25">
      <c r="C44" s="43"/>
    </row>
    <row r="45" spans="1:15" x14ac:dyDescent="0.25">
      <c r="C45" s="43"/>
    </row>
    <row r="46" spans="1:15" x14ac:dyDescent="0.25">
      <c r="C46" s="44"/>
    </row>
    <row r="47" spans="1:15" x14ac:dyDescent="0.25">
      <c r="C47" s="45"/>
    </row>
  </sheetData>
  <mergeCells count="7">
    <mergeCell ref="C40:N41"/>
    <mergeCell ref="C42:N42"/>
    <mergeCell ref="A8:A9"/>
    <mergeCell ref="B8:B9"/>
    <mergeCell ref="A14:B14"/>
    <mergeCell ref="A16:A17"/>
    <mergeCell ref="A22:B2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PAUŠALIST</vt:lpstr>
      <vt:lpstr>OBRAČUN DANA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PROTULIPAC</dc:creator>
  <cp:lastModifiedBy>ANA PROTULIPAC</cp:lastModifiedBy>
  <cp:lastPrinted>2019-03-11T09:06:42Z</cp:lastPrinted>
  <dcterms:created xsi:type="dcterms:W3CDTF">2017-08-14T12:56:15Z</dcterms:created>
  <dcterms:modified xsi:type="dcterms:W3CDTF">2019-03-11T09:45:02Z</dcterms:modified>
</cp:coreProperties>
</file>